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er\Dropbox\LINK Sebrae\Consultoria\ONLINE\Materiais Desenvolvidos\"/>
    </mc:Choice>
  </mc:AlternateContent>
  <xr:revisionPtr revIDLastSave="0" documentId="13_ncr:1_{B16BABCC-B1B4-4C30-BFEA-FC3554E89724}" xr6:coauthVersionLast="45" xr6:coauthVersionMax="45" xr10:uidLastSave="{00000000-0000-0000-0000-000000000000}"/>
  <bookViews>
    <workbookView xWindow="-120" yWindow="-120" windowWidth="20730" windowHeight="11160" tabRatio="33" xr2:uid="{00000000-000D-0000-FFFF-FFFF00000000}"/>
  </bookViews>
  <sheets>
    <sheet name="Menu" sheetId="3" r:id="rId1"/>
    <sheet name="PE 1PROD" sheetId="1" r:id="rId2"/>
    <sheet name="PE 6PROD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K2" i="2"/>
  <c r="H4" i="2"/>
  <c r="H5" i="2"/>
  <c r="H6" i="2"/>
  <c r="H7" i="2"/>
  <c r="H8" i="2"/>
  <c r="H3" i="2"/>
  <c r="G4" i="2" l="1"/>
  <c r="G5" i="2"/>
  <c r="G6" i="2"/>
  <c r="G7" i="2"/>
  <c r="G8" i="2"/>
  <c r="G3" i="2"/>
  <c r="F12" i="2" l="1"/>
  <c r="F3" i="2" l="1"/>
  <c r="F4" i="2"/>
  <c r="C5" i="1"/>
  <c r="C4" i="1"/>
  <c r="F4" i="1" l="1"/>
  <c r="F3" i="1"/>
  <c r="F5" i="1"/>
  <c r="G5" i="1"/>
  <c r="G4" i="1"/>
  <c r="G3" i="1"/>
  <c r="D18" i="2"/>
  <c r="D31" i="2" s="1"/>
  <c r="C31" i="2" s="1"/>
  <c r="D30" i="2" l="1"/>
  <c r="C30" i="2" s="1"/>
  <c r="D29" i="2"/>
  <c r="C29" i="2" s="1"/>
  <c r="D28" i="2"/>
  <c r="C28" i="2" s="1"/>
  <c r="D26" i="2"/>
  <c r="C26" i="2" s="1"/>
  <c r="D27" i="2"/>
  <c r="C27" i="2" s="1"/>
  <c r="D20" i="2"/>
  <c r="H27" i="2" s="1"/>
  <c r="G27" i="2" s="1"/>
  <c r="D19" i="2"/>
  <c r="F26" i="2" s="1"/>
  <c r="E26" i="2" s="1"/>
  <c r="H30" i="2" l="1"/>
  <c r="G30" i="2" s="1"/>
  <c r="H26" i="2"/>
  <c r="G26" i="2" s="1"/>
  <c r="H29" i="2"/>
  <c r="G29" i="2" s="1"/>
  <c r="F30" i="2"/>
  <c r="E30" i="2" s="1"/>
  <c r="H31" i="2"/>
  <c r="G31" i="2" s="1"/>
  <c r="F29" i="2"/>
  <c r="E29" i="2" s="1"/>
  <c r="F28" i="2"/>
  <c r="E28" i="2" s="1"/>
  <c r="F27" i="2"/>
  <c r="E27" i="2" s="1"/>
  <c r="H28" i="2"/>
  <c r="G28" i="2" s="1"/>
  <c r="F31" i="2"/>
  <c r="E31" i="2" s="1"/>
</calcChain>
</file>

<file path=xl/sharedStrings.xml><?xml version="1.0" encoding="utf-8"?>
<sst xmlns="http://schemas.openxmlformats.org/spreadsheetml/2006/main" count="56" uniqueCount="39">
  <si>
    <t>preço de venda (p)</t>
  </si>
  <si>
    <r>
      <t>custo variável unitário (Cv</t>
    </r>
    <r>
      <rPr>
        <vertAlign val="subscript"/>
        <sz val="10"/>
        <rFont val="Verdana"/>
        <family val="2"/>
      </rPr>
      <t>u</t>
    </r>
    <r>
      <rPr>
        <sz val="10"/>
        <rFont val="Verdana"/>
      </rPr>
      <t>)</t>
    </r>
  </si>
  <si>
    <t>Depreciação</t>
  </si>
  <si>
    <t>Juros</t>
  </si>
  <si>
    <t>Lucro desejado no período</t>
  </si>
  <si>
    <r>
      <t xml:space="preserve">Custos Fixos (CF) </t>
    </r>
    <r>
      <rPr>
        <sz val="8"/>
        <color indexed="10"/>
        <rFont val="Verdana"/>
        <family val="2"/>
      </rPr>
      <t>- incluindo depreciação</t>
    </r>
  </si>
  <si>
    <t>Ponto de Equilíbrio Operacional (PEO)</t>
  </si>
  <si>
    <t>Ponto de Equilíbrio Financeiro (PEF)</t>
  </si>
  <si>
    <t>Ponto de Equilíbrio Econômico (PEE)</t>
  </si>
  <si>
    <t>Receita</t>
  </si>
  <si>
    <t>Quantidade</t>
  </si>
  <si>
    <t>Margem de Contribuição porcentual (MgC%)</t>
  </si>
  <si>
    <r>
      <t>Margem de Contribuição unitária (MgC</t>
    </r>
    <r>
      <rPr>
        <b/>
        <vertAlign val="subscript"/>
        <sz val="10"/>
        <color indexed="9"/>
        <rFont val="Verdana"/>
        <family val="2"/>
      </rPr>
      <t>u</t>
    </r>
    <r>
      <rPr>
        <b/>
        <sz val="10"/>
        <color indexed="9"/>
        <rFont val="Verdana"/>
        <family val="2"/>
      </rPr>
      <t>)</t>
    </r>
  </si>
  <si>
    <t>preço de venda</t>
  </si>
  <si>
    <t>Margem de Contribuição % Média</t>
  </si>
  <si>
    <t>PEO</t>
  </si>
  <si>
    <t>PEF</t>
  </si>
  <si>
    <t>PEE</t>
  </si>
  <si>
    <t>MC %</t>
  </si>
  <si>
    <t>Produto 1</t>
  </si>
  <si>
    <t>Produto 2</t>
  </si>
  <si>
    <t>Produto 3</t>
  </si>
  <si>
    <t>Produto 4</t>
  </si>
  <si>
    <t>Produto 5</t>
  </si>
  <si>
    <t>Produto 6</t>
  </si>
  <si>
    <r>
      <t xml:space="preserve">participação nas vendas </t>
    </r>
    <r>
      <rPr>
        <b/>
        <sz val="7"/>
        <color theme="0"/>
        <rFont val="Verdana"/>
        <family val="2"/>
      </rPr>
      <t>(soma = 100%)</t>
    </r>
  </si>
  <si>
    <t>Item</t>
  </si>
  <si>
    <t>Qtde</t>
  </si>
  <si>
    <r>
      <t xml:space="preserve">Custos Fixos (CF) </t>
    </r>
    <r>
      <rPr>
        <b/>
        <sz val="8"/>
        <color theme="0"/>
        <rFont val="Verdana"/>
        <family val="2"/>
      </rPr>
      <t>- incluindo depreciação</t>
    </r>
  </si>
  <si>
    <t>Células com permissão de preenchimento</t>
  </si>
  <si>
    <t>Margem Contribuição Unitária R$</t>
  </si>
  <si>
    <t>custos e desp variáveis unitária [aplicada ao produto]</t>
  </si>
  <si>
    <t>DETALHAMENTO</t>
  </si>
  <si>
    <t>MENSAL</t>
  </si>
  <si>
    <t>PONTO DE EQULÍBRIO A LUCRO = ZERO</t>
  </si>
  <si>
    <t>PONTO DE EQUILÍBRIO DESCONSIDERANDO A DEPRECIAÇÃO A LUCRO = ZERO</t>
  </si>
  <si>
    <t>PONTO DE EQUILÍBRIO IGUAL AO LUCRO DESEJADO</t>
  </si>
  <si>
    <t>PIPOCA SALG</t>
  </si>
  <si>
    <t>PIPOCA DOCE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</si>
</sst>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$&quot;\ #,##0.00"/>
  </numFmts>
  <fonts count="22" x14ac:knownFonts="1">
    <font>
      <sz val="10"/>
      <name val="Verdana"/>
    </font>
    <font>
      <sz val="10"/>
      <name val="Verdana"/>
    </font>
    <font>
      <vertAlign val="subscript"/>
      <sz val="10"/>
      <name val="Verdana"/>
      <family val="2"/>
    </font>
    <font>
      <sz val="8"/>
      <color indexed="10"/>
      <name val="Verdana"/>
      <family val="2"/>
    </font>
    <font>
      <sz val="8"/>
      <name val="Verdana"/>
    </font>
    <font>
      <b/>
      <sz val="10"/>
      <name val="Verdana"/>
      <family val="2"/>
    </font>
    <font>
      <b/>
      <sz val="10"/>
      <color indexed="9"/>
      <name val="Verdana"/>
      <family val="2"/>
    </font>
    <font>
      <b/>
      <vertAlign val="subscript"/>
      <sz val="10"/>
      <color indexed="9"/>
      <name val="Verdana"/>
      <family val="2"/>
    </font>
    <font>
      <b/>
      <sz val="8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b/>
      <sz val="7"/>
      <color theme="0"/>
      <name val="Verdana"/>
      <family val="2"/>
    </font>
    <font>
      <sz val="8"/>
      <name val="Verdana"/>
      <family val="2"/>
    </font>
    <font>
      <b/>
      <sz val="10"/>
      <color theme="0" tint="-0.499984740745262"/>
      <name val="Verdana"/>
      <family val="2"/>
    </font>
    <font>
      <b/>
      <sz val="16"/>
      <color rgb="FFC00000"/>
      <name val="Verdana"/>
      <family val="2"/>
    </font>
    <font>
      <sz val="14"/>
      <color rgb="FFC00000"/>
      <name val="Verdana"/>
      <family val="2"/>
    </font>
    <font>
      <b/>
      <sz val="10"/>
      <color rgb="FFC0000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/>
      <sz val="10"/>
      <color theme="10"/>
      <name val="Verdana"/>
      <family val="2"/>
    </font>
    <font>
      <u/>
      <sz val="12"/>
      <color theme="0" tint="-0.14999847407452621"/>
      <name val="Century Gothic"/>
      <family val="2"/>
    </font>
    <font>
      <sz val="1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164" fontId="8" fillId="0" borderId="0" xfId="2" applyFont="1" applyBorder="1" applyAlignment="1" applyProtection="1">
      <alignment horizontal="center" vertical="center" wrapText="1"/>
    </xf>
    <xf numFmtId="10" fontId="0" fillId="0" borderId="0" xfId="1" applyNumberFormat="1" applyFont="1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vertical="center" wrapText="1"/>
    </xf>
    <xf numFmtId="10" fontId="5" fillId="0" borderId="0" xfId="1" applyNumberFormat="1" applyFont="1" applyBorder="1" applyAlignment="1" applyProtection="1">
      <alignment vertical="center" wrapText="1"/>
    </xf>
    <xf numFmtId="9" fontId="0" fillId="0" borderId="0" xfId="0" applyNumberForma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4" fontId="5" fillId="0" borderId="0" xfId="0" applyNumberFormat="1" applyFont="1" applyBorder="1" applyAlignment="1" applyProtection="1">
      <alignment horizontal="center" vertical="center"/>
    </xf>
    <xf numFmtId="4" fontId="6" fillId="3" borderId="15" xfId="2" applyNumberFormat="1" applyFont="1" applyFill="1" applyBorder="1" applyAlignment="1" applyProtection="1">
      <alignment horizontal="center" vertical="center"/>
    </xf>
    <xf numFmtId="165" fontId="6" fillId="3" borderId="16" xfId="2" applyNumberFormat="1" applyFont="1" applyFill="1" applyBorder="1" applyAlignment="1" applyProtection="1">
      <alignment vertical="center"/>
    </xf>
    <xf numFmtId="4" fontId="6" fillId="3" borderId="16" xfId="2" applyNumberFormat="1" applyFont="1" applyFill="1" applyBorder="1" applyAlignment="1" applyProtection="1">
      <alignment horizontal="center" vertical="center"/>
    </xf>
    <xf numFmtId="165" fontId="6" fillId="3" borderId="16" xfId="0" applyNumberFormat="1" applyFont="1" applyFill="1" applyBorder="1" applyAlignment="1" applyProtection="1">
      <alignment vertical="center"/>
    </xf>
    <xf numFmtId="165" fontId="6" fillId="3" borderId="17" xfId="0" applyNumberFormat="1" applyFont="1" applyFill="1" applyBorder="1" applyAlignment="1" applyProtection="1">
      <alignment vertical="center"/>
    </xf>
    <xf numFmtId="4" fontId="6" fillId="3" borderId="18" xfId="2" applyNumberFormat="1" applyFont="1" applyFill="1" applyBorder="1" applyAlignment="1" applyProtection="1">
      <alignment horizontal="center" vertical="center"/>
    </xf>
    <xf numFmtId="165" fontId="6" fillId="3" borderId="19" xfId="2" applyNumberFormat="1" applyFont="1" applyFill="1" applyBorder="1" applyAlignment="1" applyProtection="1">
      <alignment vertical="center"/>
    </xf>
    <xf numFmtId="4" fontId="6" fillId="3" borderId="19" xfId="2" applyNumberFormat="1" applyFont="1" applyFill="1" applyBorder="1" applyAlignment="1" applyProtection="1">
      <alignment horizontal="center" vertical="center"/>
    </xf>
    <xf numFmtId="165" fontId="6" fillId="3" borderId="19" xfId="0" applyNumberFormat="1" applyFont="1" applyFill="1" applyBorder="1" applyAlignment="1" applyProtection="1">
      <alignment vertical="center"/>
    </xf>
    <xf numFmtId="165" fontId="6" fillId="3" borderId="20" xfId="0" applyNumberFormat="1" applyFont="1" applyFill="1" applyBorder="1" applyAlignment="1" applyProtection="1">
      <alignment vertical="center"/>
    </xf>
    <xf numFmtId="0" fontId="6" fillId="4" borderId="15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wrapText="1"/>
    </xf>
    <xf numFmtId="0" fontId="6" fillId="4" borderId="23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9" fontId="9" fillId="3" borderId="16" xfId="1" applyFont="1" applyFill="1" applyBorder="1" applyAlignment="1" applyProtection="1">
      <alignment horizontal="center" vertical="center" wrapText="1"/>
      <protection locked="0"/>
    </xf>
    <xf numFmtId="164" fontId="9" fillId="3" borderId="16" xfId="2" applyFont="1" applyFill="1" applyBorder="1" applyAlignment="1" applyProtection="1">
      <alignment horizontal="center" vertical="center" wrapText="1"/>
      <protection locked="0"/>
    </xf>
    <xf numFmtId="165" fontId="9" fillId="3" borderId="16" xfId="2" applyNumberFormat="1" applyFont="1" applyFill="1" applyBorder="1" applyAlignment="1" applyProtection="1">
      <alignment horizontal="center" vertical="center" wrapText="1"/>
    </xf>
    <xf numFmtId="9" fontId="9" fillId="3" borderId="19" xfId="1" applyFont="1" applyFill="1" applyBorder="1" applyAlignment="1" applyProtection="1">
      <alignment horizontal="center" vertical="center" wrapText="1"/>
      <protection locked="0"/>
    </xf>
    <xf numFmtId="164" fontId="9" fillId="3" borderId="19" xfId="2" applyFont="1" applyFill="1" applyBorder="1" applyAlignment="1" applyProtection="1">
      <alignment horizontal="center" vertical="center" wrapText="1"/>
      <protection locked="0"/>
    </xf>
    <xf numFmtId="165" fontId="9" fillId="3" borderId="19" xfId="2" applyNumberFormat="1" applyFont="1" applyFill="1" applyBorder="1" applyAlignment="1" applyProtection="1">
      <alignment horizontal="center" vertical="center" wrapText="1"/>
    </xf>
    <xf numFmtId="165" fontId="5" fillId="3" borderId="14" xfId="2" applyNumberFormat="1" applyFont="1" applyFill="1" applyBorder="1" applyAlignment="1" applyProtection="1">
      <alignment vertical="center" wrapText="1"/>
      <protection locked="0"/>
    </xf>
    <xf numFmtId="164" fontId="5" fillId="3" borderId="17" xfId="2" applyFont="1" applyFill="1" applyBorder="1" applyAlignment="1" applyProtection="1">
      <alignment vertical="center" wrapText="1"/>
      <protection locked="0"/>
    </xf>
    <xf numFmtId="164" fontId="5" fillId="3" borderId="20" xfId="2" applyFont="1" applyFill="1" applyBorder="1" applyAlignment="1" applyProtection="1">
      <alignment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14" xfId="0" applyFont="1" applyFill="1" applyBorder="1" applyAlignment="1" applyProtection="1">
      <alignment horizontal="center" vertical="center" wrapText="1"/>
    </xf>
    <xf numFmtId="0" fontId="9" fillId="5" borderId="15" xfId="0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 wrapText="1"/>
    </xf>
    <xf numFmtId="2" fontId="16" fillId="2" borderId="6" xfId="0" applyNumberFormat="1" applyFont="1" applyFill="1" applyBorder="1" applyAlignment="1">
      <alignment horizontal="center" vertical="center" wrapText="1"/>
    </xf>
    <xf numFmtId="164" fontId="16" fillId="2" borderId="7" xfId="2" applyFont="1" applyFill="1" applyBorder="1" applyAlignment="1">
      <alignment vertical="center" wrapText="1"/>
    </xf>
    <xf numFmtId="2" fontId="16" fillId="2" borderId="8" xfId="0" applyNumberFormat="1" applyFont="1" applyFill="1" applyBorder="1" applyAlignment="1">
      <alignment horizontal="center" vertical="center" wrapText="1"/>
    </xf>
    <xf numFmtId="164" fontId="16" fillId="2" borderId="9" xfId="2" applyFont="1" applyFill="1" applyBorder="1" applyAlignment="1">
      <alignment vertical="center" wrapText="1"/>
    </xf>
    <xf numFmtId="2" fontId="16" fillId="2" borderId="10" xfId="0" applyNumberFormat="1" applyFont="1" applyFill="1" applyBorder="1" applyAlignment="1">
      <alignment horizontal="center" vertical="center" wrapText="1"/>
    </xf>
    <xf numFmtId="164" fontId="16" fillId="2" borderId="11" xfId="2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vertical="center" wrapText="1"/>
    </xf>
    <xf numFmtId="164" fontId="0" fillId="9" borderId="33" xfId="2" applyFont="1" applyFill="1" applyBorder="1" applyAlignment="1" applyProtection="1">
      <alignment vertical="center" wrapText="1"/>
      <protection locked="0"/>
    </xf>
    <xf numFmtId="0" fontId="0" fillId="7" borderId="34" xfId="0" applyFill="1" applyBorder="1" applyAlignment="1">
      <alignment vertical="center" wrapText="1"/>
    </xf>
    <xf numFmtId="164" fontId="0" fillId="9" borderId="35" xfId="2" applyFont="1" applyFill="1" applyBorder="1" applyAlignment="1" applyProtection="1">
      <alignment vertical="center" wrapText="1"/>
      <protection locked="0"/>
    </xf>
    <xf numFmtId="0" fontId="0" fillId="7" borderId="36" xfId="0" applyFill="1" applyBorder="1" applyAlignment="1">
      <alignment vertical="center" wrapText="1"/>
    </xf>
    <xf numFmtId="164" fontId="0" fillId="9" borderId="37" xfId="2" applyFont="1" applyFill="1" applyBorder="1" applyAlignment="1" applyProtection="1">
      <alignment vertical="center" wrapText="1"/>
      <protection locked="0"/>
    </xf>
    <xf numFmtId="0" fontId="6" fillId="8" borderId="34" xfId="0" applyFont="1" applyFill="1" applyBorder="1" applyAlignment="1">
      <alignment vertical="center" wrapText="1"/>
    </xf>
    <xf numFmtId="164" fontId="6" fillId="8" borderId="35" xfId="2" applyFont="1" applyFill="1" applyBorder="1" applyAlignment="1">
      <alignment vertical="center" wrapText="1"/>
    </xf>
    <xf numFmtId="0" fontId="6" fillId="8" borderId="36" xfId="0" applyFont="1" applyFill="1" applyBorder="1" applyAlignment="1">
      <alignment vertical="center" wrapText="1"/>
    </xf>
    <xf numFmtId="10" fontId="6" fillId="8" borderId="37" xfId="1" applyNumberFormat="1" applyFont="1" applyFill="1" applyBorder="1" applyAlignment="1">
      <alignment vertical="center" wrapText="1"/>
    </xf>
    <xf numFmtId="0" fontId="9" fillId="6" borderId="0" xfId="1" applyNumberFormat="1" applyFont="1" applyFill="1" applyBorder="1" applyAlignment="1" applyProtection="1">
      <alignment vertical="center"/>
    </xf>
    <xf numFmtId="9" fontId="9" fillId="3" borderId="17" xfId="1" applyFont="1" applyFill="1" applyBorder="1" applyAlignment="1" applyProtection="1">
      <alignment horizontal="center" vertical="center" wrapText="1"/>
    </xf>
    <xf numFmtId="0" fontId="17" fillId="0" borderId="0" xfId="0" applyNumberFormat="1" applyFont="1" applyBorder="1" applyAlignment="1" applyProtection="1">
      <alignment vertical="center" wrapText="1"/>
    </xf>
    <xf numFmtId="0" fontId="18" fillId="0" borderId="0" xfId="0" applyNumberFormat="1" applyFont="1" applyBorder="1" applyAlignment="1" applyProtection="1">
      <alignment horizontal="center" vertical="center" wrapText="1"/>
    </xf>
    <xf numFmtId="0" fontId="0" fillId="10" borderId="0" xfId="0" applyFill="1"/>
    <xf numFmtId="0" fontId="20" fillId="10" borderId="0" xfId="3" applyFont="1" applyFill="1" applyAlignment="1">
      <alignment horizontal="center"/>
    </xf>
    <xf numFmtId="0" fontId="21" fillId="10" borderId="0" xfId="0" applyFont="1" applyFill="1"/>
    <xf numFmtId="0" fontId="17" fillId="10" borderId="0" xfId="0" applyFont="1" applyFill="1"/>
    <xf numFmtId="0" fontId="0" fillId="10" borderId="0" xfId="0" applyFill="1"/>
    <xf numFmtId="0" fontId="12" fillId="0" borderId="0" xfId="0" applyFont="1" applyBorder="1" applyAlignment="1" applyProtection="1">
      <alignment horizontal="center" vertical="top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horizontal="center" vertical="center" wrapText="1"/>
    </xf>
    <xf numFmtId="0" fontId="6" fillId="5" borderId="15" xfId="0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8" xfId="0" applyFont="1" applyFill="1" applyBorder="1" applyAlignment="1" applyProtection="1">
      <alignment horizontal="center" vertical="center" wrapText="1"/>
    </xf>
    <xf numFmtId="0" fontId="6" fillId="5" borderId="19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165" fontId="9" fillId="3" borderId="13" xfId="2" applyNumberFormat="1" applyFont="1" applyFill="1" applyBorder="1" applyAlignment="1" applyProtection="1">
      <alignment vertical="center" wrapText="1"/>
    </xf>
    <xf numFmtId="165" fontId="9" fillId="3" borderId="14" xfId="2" applyNumberFormat="1" applyFont="1" applyFill="1" applyBorder="1" applyAlignment="1" applyProtection="1">
      <alignment vertical="center" wrapText="1"/>
    </xf>
    <xf numFmtId="165" fontId="9" fillId="3" borderId="16" xfId="2" applyNumberFormat="1" applyFont="1" applyFill="1" applyBorder="1" applyAlignment="1" applyProtection="1">
      <alignment vertical="center" wrapText="1"/>
    </xf>
    <xf numFmtId="165" fontId="9" fillId="3" borderId="17" xfId="2" applyNumberFormat="1" applyFont="1" applyFill="1" applyBorder="1" applyAlignment="1" applyProtection="1">
      <alignment vertical="center" wrapText="1"/>
    </xf>
    <xf numFmtId="165" fontId="9" fillId="3" borderId="19" xfId="2" applyNumberFormat="1" applyFont="1" applyFill="1" applyBorder="1" applyAlignment="1" applyProtection="1">
      <alignment vertical="center" wrapText="1"/>
    </xf>
    <xf numFmtId="165" fontId="9" fillId="3" borderId="20" xfId="2" applyNumberFormat="1" applyFont="1" applyFill="1" applyBorder="1" applyAlignment="1" applyProtection="1">
      <alignment vertical="center" wrapText="1"/>
    </xf>
    <xf numFmtId="10" fontId="0" fillId="0" borderId="0" xfId="1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/>
    </xf>
    <xf numFmtId="0" fontId="15" fillId="7" borderId="26" xfId="0" applyFont="1" applyFill="1" applyBorder="1" applyAlignment="1" applyProtection="1">
      <alignment horizontal="center" vertical="center" wrapText="1"/>
    </xf>
    <xf numFmtId="0" fontId="15" fillId="7" borderId="27" xfId="0" applyFont="1" applyFill="1" applyBorder="1" applyAlignment="1" applyProtection="1">
      <alignment horizontal="center" vertical="center" wrapText="1"/>
    </xf>
    <xf numFmtId="0" fontId="15" fillId="7" borderId="28" xfId="0" applyFont="1" applyFill="1" applyBorder="1" applyAlignment="1" applyProtection="1">
      <alignment horizontal="center" vertical="center" wrapText="1"/>
    </xf>
    <xf numFmtId="0" fontId="15" fillId="7" borderId="29" xfId="0" applyFont="1" applyFill="1" applyBorder="1" applyAlignment="1" applyProtection="1">
      <alignment horizontal="center" vertical="center" wrapText="1"/>
    </xf>
    <xf numFmtId="0" fontId="15" fillId="7" borderId="30" xfId="0" applyFont="1" applyFill="1" applyBorder="1" applyAlignment="1" applyProtection="1">
      <alignment horizontal="center" vertical="center" wrapText="1"/>
    </xf>
    <xf numFmtId="0" fontId="15" fillId="7" borderId="31" xfId="0" applyFont="1" applyFill="1" applyBorder="1" applyAlignment="1" applyProtection="1">
      <alignment horizontal="center" vertical="center" wrapText="1"/>
    </xf>
    <xf numFmtId="0" fontId="12" fillId="7" borderId="0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left" vertical="center" wrapText="1" indent="1"/>
    </xf>
    <xf numFmtId="0" fontId="9" fillId="5" borderId="13" xfId="0" applyFont="1" applyFill="1" applyBorder="1" applyAlignment="1" applyProtection="1">
      <alignment horizontal="left" vertical="center" wrapText="1" indent="1"/>
    </xf>
    <xf numFmtId="0" fontId="9" fillId="5" borderId="15" xfId="0" applyFont="1" applyFill="1" applyBorder="1" applyAlignment="1" applyProtection="1">
      <alignment horizontal="left" vertical="center" wrapText="1" indent="1"/>
    </xf>
    <xf numFmtId="0" fontId="9" fillId="5" borderId="16" xfId="0" applyFont="1" applyFill="1" applyBorder="1" applyAlignment="1" applyProtection="1">
      <alignment horizontal="left" vertical="center" wrapText="1" indent="1"/>
    </xf>
    <xf numFmtId="0" fontId="9" fillId="5" borderId="18" xfId="0" applyFont="1" applyFill="1" applyBorder="1" applyAlignment="1" applyProtection="1">
      <alignment horizontal="left" vertical="center" wrapText="1" indent="1"/>
    </xf>
    <xf numFmtId="0" fontId="9" fillId="5" borderId="19" xfId="0" applyFont="1" applyFill="1" applyBorder="1" applyAlignment="1" applyProtection="1">
      <alignment horizontal="left" vertical="center" wrapText="1" indent="1"/>
    </xf>
    <xf numFmtId="0" fontId="6" fillId="5" borderId="0" xfId="0" applyFont="1" applyFill="1" applyBorder="1" applyAlignment="1" applyProtection="1">
      <alignment horizontal="left" vertical="center" wrapText="1" indent="1"/>
    </xf>
    <xf numFmtId="0" fontId="6" fillId="5" borderId="21" xfId="0" applyFont="1" applyFill="1" applyBorder="1" applyAlignment="1" applyProtection="1">
      <alignment horizontal="left" vertical="center" wrapText="1" indent="1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FFFFCC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PE%20-%20varios%20produtos.xlsx#'PE 6PROD'!A1" TargetMode="External"/><Relationship Id="rId2" Type="http://schemas.openxmlformats.org/officeDocument/2006/relationships/hyperlink" Target="PE%20-%20varios%20produtos.xlsx#'PE 1PROD'!A1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linkempresa" TargetMode="External"/><Relationship Id="rId7" Type="http://schemas.openxmlformats.org/officeDocument/2006/relationships/hyperlink" Target="https://twitter.com/linkempresa1" TargetMode="External"/><Relationship Id="rId12" Type="http://schemas.openxmlformats.org/officeDocument/2006/relationships/hyperlink" Target="PE%20-%20varios%20produtos.xlsx#Menu!A1" TargetMode="External"/><Relationship Id="rId2" Type="http://schemas.openxmlformats.org/officeDocument/2006/relationships/image" Target="../media/image2.jpeg"/><Relationship Id="rId1" Type="http://schemas.openxmlformats.org/officeDocument/2006/relationships/hyperlink" Target="https://www.instagram.com/linkempresa/" TargetMode="External"/><Relationship Id="rId6" Type="http://schemas.openxmlformats.org/officeDocument/2006/relationships/image" Target="../media/image4.jpeg"/><Relationship Id="rId11" Type="http://schemas.openxmlformats.org/officeDocument/2006/relationships/image" Target="../media/image1.png"/><Relationship Id="rId5" Type="http://schemas.openxmlformats.org/officeDocument/2006/relationships/hyperlink" Target="https://www.youtube.com/channel/UC95HJRRdjmccSIp-7T8SA4Q?view_as=subscriber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jpeg"/><Relationship Id="rId9" Type="http://schemas.openxmlformats.org/officeDocument/2006/relationships/hyperlink" Target="https://www.linkedin.com/in/linkempresa/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linkempresa" TargetMode="External"/><Relationship Id="rId7" Type="http://schemas.openxmlformats.org/officeDocument/2006/relationships/hyperlink" Target="https://twitter.com/linkempresa1" TargetMode="External"/><Relationship Id="rId12" Type="http://schemas.openxmlformats.org/officeDocument/2006/relationships/hyperlink" Target="PE%20-%20varios%20produtos.xlsx#Menu!A1" TargetMode="External"/><Relationship Id="rId2" Type="http://schemas.openxmlformats.org/officeDocument/2006/relationships/image" Target="../media/image2.jpeg"/><Relationship Id="rId1" Type="http://schemas.openxmlformats.org/officeDocument/2006/relationships/hyperlink" Target="https://www.instagram.com/linkempresa/" TargetMode="External"/><Relationship Id="rId6" Type="http://schemas.openxmlformats.org/officeDocument/2006/relationships/image" Target="../media/image4.jpeg"/><Relationship Id="rId11" Type="http://schemas.openxmlformats.org/officeDocument/2006/relationships/image" Target="../media/image1.png"/><Relationship Id="rId5" Type="http://schemas.openxmlformats.org/officeDocument/2006/relationships/hyperlink" Target="https://www.youtube.com/channel/UC95HJRRdjmccSIp-7T8SA4Q?view_as=subscriber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jpeg"/><Relationship Id="rId9" Type="http://schemas.openxmlformats.org/officeDocument/2006/relationships/hyperlink" Target="https://www.linkedin.com/in/linkempres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457199</xdr:colOff>
      <xdr:row>0</xdr:row>
      <xdr:rowOff>76200</xdr:rowOff>
    </xdr:from>
    <xdr:to>
      <xdr:col>5</xdr:col>
      <xdr:colOff>47624</xdr:colOff>
      <xdr:row>23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2880E0F-0299-46CE-9D4C-BB07AC3A7C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93" r="21424"/>
        <a:stretch/>
      </xdr:blipFill>
      <xdr:spPr>
        <a:xfrm>
          <a:off x="457199" y="76200"/>
          <a:ext cx="3019425" cy="3762375"/>
        </a:xfrm>
        <a:prstGeom prst="rect">
          <a:avLst/>
        </a:prstGeom>
      </xdr:spPr>
    </xdr:pic>
    <xdr:clientData/>
  </xdr:twoCellAnchor>
  <xdr:twoCellAnchor>
    <xdr:from>
      <xdr:col>6</xdr:col>
      <xdr:colOff>523875</xdr:colOff>
      <xdr:row>7</xdr:row>
      <xdr:rowOff>9525</xdr:rowOff>
    </xdr:from>
    <xdr:to>
      <xdr:col>12</xdr:col>
      <xdr:colOff>419100</xdr:colOff>
      <xdr:row>11</xdr:row>
      <xdr:rowOff>47625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5B58D2-AAFD-497B-A65D-16260A0B4275}"/>
            </a:ext>
          </a:extLst>
        </xdr:cNvPr>
        <xdr:cNvSpPr/>
      </xdr:nvSpPr>
      <xdr:spPr>
        <a:xfrm>
          <a:off x="4638675" y="1143000"/>
          <a:ext cx="4838700" cy="752475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CÁLCULO</a:t>
          </a:r>
          <a:r>
            <a:rPr lang="pt-BR" sz="1600" baseline="0"/>
            <a:t> PONTO DE EQUILÍBRIO PRODUTO ÚNICO</a:t>
          </a:r>
          <a:endParaRPr lang="pt-BR" sz="1600"/>
        </a:p>
      </xdr:txBody>
    </xdr:sp>
    <xdr:clientData/>
  </xdr:twoCellAnchor>
  <xdr:twoCellAnchor>
    <xdr:from>
      <xdr:col>6</xdr:col>
      <xdr:colOff>523875</xdr:colOff>
      <xdr:row>14</xdr:row>
      <xdr:rowOff>0</xdr:rowOff>
    </xdr:from>
    <xdr:to>
      <xdr:col>12</xdr:col>
      <xdr:colOff>419100</xdr:colOff>
      <xdr:row>18</xdr:row>
      <xdr:rowOff>104775</xdr:rowOff>
    </xdr:to>
    <xdr:sp macro="" textlink="">
      <xdr:nvSpPr>
        <xdr:cNvPr id="8" name="Retângulo: Canto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61CEA8-C7F0-4687-A791-D401B6F8CA9C}"/>
            </a:ext>
          </a:extLst>
        </xdr:cNvPr>
        <xdr:cNvSpPr/>
      </xdr:nvSpPr>
      <xdr:spPr>
        <a:xfrm>
          <a:off x="4638675" y="2362200"/>
          <a:ext cx="4838700" cy="752475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CÁLCULO</a:t>
          </a:r>
          <a:r>
            <a:rPr lang="pt-BR" sz="1600" baseline="0"/>
            <a:t> PONTO DE EQUILÍBRIO VÁRIOS PRODUTOS</a:t>
          </a:r>
          <a:endParaRPr lang="pt-BR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7</xdr:row>
      <xdr:rowOff>209551</xdr:rowOff>
    </xdr:from>
    <xdr:to>
      <xdr:col>5</xdr:col>
      <xdr:colOff>971550</xdr:colOff>
      <xdr:row>7</xdr:row>
      <xdr:rowOff>361951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29148D37-C710-4A86-90CE-3F8A31045F72}"/>
            </a:ext>
          </a:extLst>
        </xdr:cNvPr>
        <xdr:cNvSpPr/>
      </xdr:nvSpPr>
      <xdr:spPr>
        <a:xfrm>
          <a:off x="4410075" y="2724151"/>
          <a:ext cx="1647825" cy="152400"/>
        </a:xfrm>
        <a:prstGeom prst="rightArrow">
          <a:avLst/>
        </a:prstGeom>
        <a:solidFill>
          <a:schemeClr val="bg1">
            <a:lumMod val="6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7</xdr:col>
      <xdr:colOff>600076</xdr:colOff>
      <xdr:row>6</xdr:row>
      <xdr:rowOff>47625</xdr:rowOff>
    </xdr:from>
    <xdr:to>
      <xdr:col>8</xdr:col>
      <xdr:colOff>180976</xdr:colOff>
      <xdr:row>6</xdr:row>
      <xdr:rowOff>314325</xdr:rowOff>
    </xdr:to>
    <xdr:pic>
      <xdr:nvPicPr>
        <xdr:cNvPr id="6" name="Imagem 5" descr="Tudo sobre Instagram - História e Notícias - Canaltech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F17122-11E1-44C5-B02E-EFABFF835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1" y="2124075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285751</xdr:colOff>
      <xdr:row>6</xdr:row>
      <xdr:rowOff>66675</xdr:rowOff>
    </xdr:from>
    <xdr:to>
      <xdr:col>8</xdr:col>
      <xdr:colOff>514350</xdr:colOff>
      <xdr:row>6</xdr:row>
      <xdr:rowOff>295274</xdr:rowOff>
    </xdr:to>
    <xdr:pic>
      <xdr:nvPicPr>
        <xdr:cNvPr id="7" name="Imagem 6" descr="Facebook – Apps no Google Play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823721-6D2F-48EC-83F5-FB3691CDA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6" y="2143125"/>
          <a:ext cx="228599" cy="2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666751</xdr:colOff>
      <xdr:row>6</xdr:row>
      <xdr:rowOff>47624</xdr:rowOff>
    </xdr:from>
    <xdr:to>
      <xdr:col>9</xdr:col>
      <xdr:colOff>228600</xdr:colOff>
      <xdr:row>6</xdr:row>
      <xdr:rowOff>295273</xdr:rowOff>
    </xdr:to>
    <xdr:pic>
      <xdr:nvPicPr>
        <xdr:cNvPr id="10" name="Imagem 9" descr="YouTube está a pensar em lançar um novo canal de subscriçã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146F61F-2FC5-4FB3-BE19-0BEC778A9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6" y="2124074"/>
          <a:ext cx="247649" cy="247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285751</xdr:colOff>
      <xdr:row>5</xdr:row>
      <xdr:rowOff>142874</xdr:rowOff>
    </xdr:from>
    <xdr:to>
      <xdr:col>9</xdr:col>
      <xdr:colOff>657226</xdr:colOff>
      <xdr:row>6</xdr:row>
      <xdr:rowOff>361949</xdr:rowOff>
    </xdr:to>
    <xdr:pic>
      <xdr:nvPicPr>
        <xdr:cNvPr id="11" name="Imagem 10" descr="Como Tweetar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4A10EE2-C54D-4951-819D-6EA53125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6" y="2066924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6</xdr:row>
      <xdr:rowOff>38100</xdr:rowOff>
    </xdr:from>
    <xdr:to>
      <xdr:col>10</xdr:col>
      <xdr:colOff>253649</xdr:colOff>
      <xdr:row>6</xdr:row>
      <xdr:rowOff>310225</xdr:rowOff>
    </xdr:to>
    <xdr:pic>
      <xdr:nvPicPr>
        <xdr:cNvPr id="12" name="Imagem 11" descr="LinkedIn acusado de arrepiar o acesso à informação on-line – Naked ...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A86CF45-AEA2-4F77-9169-3B84B2AF2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45" t="1852" r="25402" b="-1852"/>
        <a:stretch/>
      </xdr:blipFill>
      <xdr:spPr bwMode="auto">
        <a:xfrm>
          <a:off x="9915526" y="2114550"/>
          <a:ext cx="253648" cy="27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419100</xdr:colOff>
      <xdr:row>0</xdr:row>
      <xdr:rowOff>47625</xdr:rowOff>
    </xdr:from>
    <xdr:to>
      <xdr:col>10</xdr:col>
      <xdr:colOff>447675</xdr:colOff>
      <xdr:row>5</xdr:row>
      <xdr:rowOff>123825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0C0F9C25-0726-415C-B25E-FCD9ACEE4241}"/>
            </a:ext>
          </a:extLst>
        </xdr:cNvPr>
        <xdr:cNvGrpSpPr/>
      </xdr:nvGrpSpPr>
      <xdr:grpSpPr>
        <a:xfrm>
          <a:off x="8277225" y="47625"/>
          <a:ext cx="2085975" cy="2000250"/>
          <a:chOff x="8277225" y="47625"/>
          <a:chExt cx="2085975" cy="2000250"/>
        </a:xfrm>
      </xdr:grpSpPr>
      <xdr:pic>
        <xdr:nvPicPr>
          <xdr:cNvPr id="4" name="Imagem 3">
            <a:extLst>
              <a:ext uri="{FF2B5EF4-FFF2-40B4-BE49-F238E27FC236}">
                <a16:creationId xmlns:a16="http://schemas.microsoft.com/office/drawing/2014/main" id="{79610C03-E0B0-4E42-A3F1-E00336B07FD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193" t="13412" r="21424" b="15057"/>
          <a:stretch/>
        </xdr:blipFill>
        <xdr:spPr>
          <a:xfrm>
            <a:off x="8339028" y="123824"/>
            <a:ext cx="1995597" cy="1778694"/>
          </a:xfrm>
          <a:prstGeom prst="rect">
            <a:avLst/>
          </a:prstGeom>
        </xdr:spPr>
      </xdr:pic>
      <xdr:sp macro="" textlink="">
        <xdr:nvSpPr>
          <xdr:cNvPr id="2" name="Retângulo: Cantos Arredondados 1">
            <a:extLst>
              <a:ext uri="{FF2B5EF4-FFF2-40B4-BE49-F238E27FC236}">
                <a16:creationId xmlns:a16="http://schemas.microsoft.com/office/drawing/2014/main" id="{A0AFF329-903A-474E-9B2F-FFACEE56CB77}"/>
              </a:ext>
            </a:extLst>
          </xdr:cNvPr>
          <xdr:cNvSpPr/>
        </xdr:nvSpPr>
        <xdr:spPr>
          <a:xfrm>
            <a:off x="8277225" y="47625"/>
            <a:ext cx="2085975" cy="2000250"/>
          </a:xfrm>
          <a:prstGeom prst="roundRect">
            <a:avLst/>
          </a:prstGeom>
          <a:noFill/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4</xdr:col>
      <xdr:colOff>76200</xdr:colOff>
      <xdr:row>0</xdr:row>
      <xdr:rowOff>133349</xdr:rowOff>
    </xdr:from>
    <xdr:to>
      <xdr:col>4</xdr:col>
      <xdr:colOff>1333500</xdr:colOff>
      <xdr:row>1</xdr:row>
      <xdr:rowOff>371474</xdr:rowOff>
    </xdr:to>
    <xdr:sp macro="" textlink="">
      <xdr:nvSpPr>
        <xdr:cNvPr id="5" name="Retângulo: Cantos Arredondados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E28E989-7318-4CA3-A404-CA882A94FD6E}"/>
            </a:ext>
          </a:extLst>
        </xdr:cNvPr>
        <xdr:cNvSpPr/>
      </xdr:nvSpPr>
      <xdr:spPr>
        <a:xfrm>
          <a:off x="3705225" y="133349"/>
          <a:ext cx="1257300" cy="409575"/>
        </a:xfrm>
        <a:prstGeom prst="roundRect">
          <a:avLst/>
        </a:prstGeom>
        <a:solidFill>
          <a:schemeClr val="accent2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</xdr:row>
      <xdr:rowOff>285751</xdr:rowOff>
    </xdr:from>
    <xdr:to>
      <xdr:col>9</xdr:col>
      <xdr:colOff>438150</xdr:colOff>
      <xdr:row>1</xdr:row>
      <xdr:rowOff>514351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E381A34A-3773-49A8-A324-1F625882B8A9}"/>
            </a:ext>
          </a:extLst>
        </xdr:cNvPr>
        <xdr:cNvSpPr/>
      </xdr:nvSpPr>
      <xdr:spPr>
        <a:xfrm>
          <a:off x="8905875" y="447676"/>
          <a:ext cx="876300" cy="228600"/>
        </a:xfrm>
        <a:prstGeom prst="rightArrow">
          <a:avLst/>
        </a:prstGeom>
        <a:solidFill>
          <a:schemeClr val="bg1">
            <a:lumMod val="6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533400</xdr:colOff>
      <xdr:row>13</xdr:row>
      <xdr:rowOff>266700</xdr:rowOff>
    </xdr:from>
    <xdr:to>
      <xdr:col>6</xdr:col>
      <xdr:colOff>781050</xdr:colOff>
      <xdr:row>14</xdr:row>
      <xdr:rowOff>123825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CB27F7EB-2DFB-4B40-8DC2-219046B9D7EA}"/>
            </a:ext>
          </a:extLst>
        </xdr:cNvPr>
        <xdr:cNvSpPr/>
      </xdr:nvSpPr>
      <xdr:spPr>
        <a:xfrm rot="10800000">
          <a:off x="5895975" y="4924425"/>
          <a:ext cx="1485900" cy="361950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8</xdr:col>
      <xdr:colOff>223309</xdr:colOff>
      <xdr:row>9</xdr:row>
      <xdr:rowOff>224367</xdr:rowOff>
    </xdr:from>
    <xdr:to>
      <xdr:col>8</xdr:col>
      <xdr:colOff>490009</xdr:colOff>
      <xdr:row>10</xdr:row>
      <xdr:rowOff>4234</xdr:rowOff>
    </xdr:to>
    <xdr:pic>
      <xdr:nvPicPr>
        <xdr:cNvPr id="5" name="Imagem 4" descr="Tudo sobre Instagram - História e Notícias - Canaltech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D47BEA-FF37-470E-B41F-BDF93F19F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1476" y="3208867"/>
          <a:ext cx="266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594784</xdr:colOff>
      <xdr:row>9</xdr:row>
      <xdr:rowOff>243417</xdr:rowOff>
    </xdr:from>
    <xdr:to>
      <xdr:col>9</xdr:col>
      <xdr:colOff>135467</xdr:colOff>
      <xdr:row>9</xdr:row>
      <xdr:rowOff>472016</xdr:rowOff>
    </xdr:to>
    <xdr:pic>
      <xdr:nvPicPr>
        <xdr:cNvPr id="6" name="Imagem 5" descr="Facebook – Apps no Google Play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AEEE52-FB20-4152-80C6-D2FB0342D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951" y="3227917"/>
          <a:ext cx="228599" cy="2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287868</xdr:colOff>
      <xdr:row>9</xdr:row>
      <xdr:rowOff>224366</xdr:rowOff>
    </xdr:from>
    <xdr:to>
      <xdr:col>9</xdr:col>
      <xdr:colOff>535517</xdr:colOff>
      <xdr:row>9</xdr:row>
      <xdr:rowOff>472015</xdr:rowOff>
    </xdr:to>
    <xdr:pic>
      <xdr:nvPicPr>
        <xdr:cNvPr id="7" name="Imagem 6" descr="YouTube está a pensar em lançar um novo canal de subscriçã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D27719-3F08-4CB2-8778-37F320B28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3951" y="3208866"/>
          <a:ext cx="247649" cy="247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592668</xdr:colOff>
      <xdr:row>9</xdr:row>
      <xdr:rowOff>167216</xdr:rowOff>
    </xdr:from>
    <xdr:to>
      <xdr:col>10</xdr:col>
      <xdr:colOff>276226</xdr:colOff>
      <xdr:row>10</xdr:row>
      <xdr:rowOff>51858</xdr:rowOff>
    </xdr:to>
    <xdr:pic>
      <xdr:nvPicPr>
        <xdr:cNvPr id="8" name="Imagem 7" descr="Como Tweetar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4A3443C-502B-4AE0-B10C-9A736F8B9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51" y="3151716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9</xdr:row>
      <xdr:rowOff>214842</xdr:rowOff>
    </xdr:from>
    <xdr:to>
      <xdr:col>10</xdr:col>
      <xdr:colOff>558449</xdr:colOff>
      <xdr:row>10</xdr:row>
      <xdr:rowOff>134</xdr:rowOff>
    </xdr:to>
    <xdr:pic>
      <xdr:nvPicPr>
        <xdr:cNvPr id="9" name="Imagem 8" descr="LinkedIn acusado de arrepiar o acesso à informação on-line – Naked ...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B799A52-7B4A-432A-BA8A-182CAA33DA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45" t="1852" r="25402" b="-1852"/>
        <a:stretch/>
      </xdr:blipFill>
      <xdr:spPr bwMode="auto">
        <a:xfrm>
          <a:off x="10718801" y="3199342"/>
          <a:ext cx="253648" cy="27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42333</xdr:colOff>
      <xdr:row>3</xdr:row>
      <xdr:rowOff>0</xdr:rowOff>
    </xdr:from>
    <xdr:to>
      <xdr:col>11</xdr:col>
      <xdr:colOff>64558</xdr:colOff>
      <xdr:row>9</xdr:row>
      <xdr:rowOff>148167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96FA3ABF-3CA2-4516-901D-DF19807AD290}"/>
            </a:ext>
          </a:extLst>
        </xdr:cNvPr>
        <xdr:cNvGrpSpPr/>
      </xdr:nvGrpSpPr>
      <xdr:grpSpPr>
        <a:xfrm>
          <a:off x="9080500" y="1132417"/>
          <a:ext cx="2085975" cy="2000250"/>
          <a:chOff x="8277225" y="47625"/>
          <a:chExt cx="2085975" cy="2000250"/>
        </a:xfrm>
      </xdr:grpSpPr>
      <xdr:pic>
        <xdr:nvPicPr>
          <xdr:cNvPr id="11" name="Imagem 10">
            <a:extLst>
              <a:ext uri="{FF2B5EF4-FFF2-40B4-BE49-F238E27FC236}">
                <a16:creationId xmlns:a16="http://schemas.microsoft.com/office/drawing/2014/main" id="{E6C8EF26-0441-4264-88A9-ADCF4EE0C6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193" t="13412" r="21424" b="15057"/>
          <a:stretch/>
        </xdr:blipFill>
        <xdr:spPr>
          <a:xfrm>
            <a:off x="8339028" y="123824"/>
            <a:ext cx="1995597" cy="1778694"/>
          </a:xfrm>
          <a:prstGeom prst="rect">
            <a:avLst/>
          </a:prstGeom>
        </xdr:spPr>
      </xdr:pic>
      <xdr:sp macro="" textlink="">
        <xdr:nvSpPr>
          <xdr:cNvPr id="12" name="Retângulo: Cantos Arredondados 11">
            <a:extLst>
              <a:ext uri="{FF2B5EF4-FFF2-40B4-BE49-F238E27FC236}">
                <a16:creationId xmlns:a16="http://schemas.microsoft.com/office/drawing/2014/main" id="{54755D85-640F-4AC1-9223-FB85165A44A5}"/>
              </a:ext>
            </a:extLst>
          </xdr:cNvPr>
          <xdr:cNvSpPr/>
        </xdr:nvSpPr>
        <xdr:spPr>
          <a:xfrm>
            <a:off x="8277225" y="47625"/>
            <a:ext cx="2085975" cy="2000250"/>
          </a:xfrm>
          <a:prstGeom prst="roundRect">
            <a:avLst/>
          </a:prstGeom>
          <a:noFill/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7</xdr:col>
      <xdr:colOff>137584</xdr:colOff>
      <xdr:row>1</xdr:row>
      <xdr:rowOff>10583</xdr:rowOff>
    </xdr:from>
    <xdr:to>
      <xdr:col>7</xdr:col>
      <xdr:colOff>1016000</xdr:colOff>
      <xdr:row>1</xdr:row>
      <xdr:rowOff>613833</xdr:rowOff>
    </xdr:to>
    <xdr:sp macro="" textlink="">
      <xdr:nvSpPr>
        <xdr:cNvPr id="13" name="Retângulo: Cantos Arredondados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E81EA95-278C-4307-9387-B51DF6EDCD29}"/>
            </a:ext>
          </a:extLst>
        </xdr:cNvPr>
        <xdr:cNvSpPr/>
      </xdr:nvSpPr>
      <xdr:spPr>
        <a:xfrm>
          <a:off x="7937501" y="169333"/>
          <a:ext cx="878416" cy="603250"/>
        </a:xfrm>
        <a:prstGeom prst="roundRect">
          <a:avLst/>
        </a:prstGeom>
        <a:solidFill>
          <a:schemeClr val="accent2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64E2-7CEE-4C1D-AD53-EC8997B4CFBE}">
  <dimension ref="I8:M12"/>
  <sheetViews>
    <sheetView tabSelected="1" workbookViewId="0">
      <selection activeCell="H25" sqref="H25"/>
    </sheetView>
  </sheetViews>
  <sheetFormatPr defaultRowHeight="12.75" x14ac:dyDescent="0.2"/>
  <cols>
    <col min="1" max="11" width="9" style="70"/>
    <col min="12" max="12" width="19.875" style="70" customWidth="1"/>
    <col min="13" max="13" width="14" style="70" customWidth="1"/>
    <col min="14" max="16384" width="9" style="70"/>
  </cols>
  <sheetData>
    <row r="8" spans="9:13" x14ac:dyDescent="0.2">
      <c r="I8" s="73"/>
      <c r="J8" s="74"/>
      <c r="K8" s="74"/>
      <c r="L8" s="74"/>
      <c r="M8" s="74"/>
    </row>
    <row r="9" spans="9:13" ht="17.25" x14ac:dyDescent="0.3">
      <c r="I9" s="71"/>
      <c r="J9" s="71"/>
      <c r="K9" s="71"/>
      <c r="L9" s="71"/>
      <c r="M9" s="71"/>
    </row>
    <row r="10" spans="9:13" ht="13.5" x14ac:dyDescent="0.25">
      <c r="I10" s="72"/>
      <c r="J10" s="72"/>
      <c r="K10" s="72"/>
      <c r="L10" s="72"/>
      <c r="M10" s="72"/>
    </row>
    <row r="11" spans="9:13" x14ac:dyDescent="0.2">
      <c r="I11" s="74"/>
      <c r="J11" s="74"/>
      <c r="K11" s="74"/>
      <c r="L11" s="74"/>
      <c r="M11" s="74"/>
    </row>
    <row r="12" spans="9:13" ht="15" customHeight="1" x14ac:dyDescent="0.2"/>
  </sheetData>
  <mergeCells count="2">
    <mergeCell ref="I8:M8"/>
    <mergeCell ref="I11:M1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"/>
  <sheetViews>
    <sheetView showGridLines="0" workbookViewId="0"/>
  </sheetViews>
  <sheetFormatPr defaultRowHeight="12.75" x14ac:dyDescent="0.2"/>
  <cols>
    <col min="1" max="1" width="2.75" style="1" customWidth="1"/>
    <col min="2" max="2" width="24.875" style="1" customWidth="1"/>
    <col min="3" max="3" width="16.875" style="1" customWidth="1"/>
    <col min="4" max="4" width="3.125" style="1" customWidth="1"/>
    <col min="5" max="5" width="19.125" style="1" customWidth="1"/>
    <col min="6" max="6" width="16.5" style="1" customWidth="1"/>
    <col min="7" max="7" width="19.875" style="1" customWidth="1"/>
    <col min="8" max="16384" width="9" style="1"/>
  </cols>
  <sheetData>
    <row r="1" spans="2:11" ht="13.5" thickBot="1" x14ac:dyDescent="0.25"/>
    <row r="2" spans="2:11" ht="35.1" customHeight="1" thickBot="1" x14ac:dyDescent="0.25">
      <c r="B2" s="56" t="s">
        <v>0</v>
      </c>
      <c r="C2" s="57">
        <v>10</v>
      </c>
      <c r="E2" s="2"/>
      <c r="F2" s="54" t="s">
        <v>10</v>
      </c>
      <c r="G2" s="55" t="s">
        <v>9</v>
      </c>
    </row>
    <row r="3" spans="2:11" ht="35.1" customHeight="1" x14ac:dyDescent="0.2">
      <c r="B3" s="58" t="s">
        <v>1</v>
      </c>
      <c r="C3" s="59">
        <v>5</v>
      </c>
      <c r="E3" s="51" t="s">
        <v>6</v>
      </c>
      <c r="F3" s="45">
        <f>IF((OR(ISBLANK(C2),ISBLANK(C3),ISBLANK(C7))),"",C7/C4)</f>
        <v>800</v>
      </c>
      <c r="G3" s="46">
        <f>IF((OR(ISBLANK(C2),ISBLANK(C3),ISBLANK(C7))),"",C7/C5)</f>
        <v>8000</v>
      </c>
    </row>
    <row r="4" spans="2:11" ht="35.1" customHeight="1" x14ac:dyDescent="0.2">
      <c r="B4" s="62" t="s">
        <v>12</v>
      </c>
      <c r="C4" s="63">
        <f>IF((OR(ISBLANK(C2),ISBLANK(C3))),"",C2-C3)</f>
        <v>5</v>
      </c>
      <c r="E4" s="52" t="s">
        <v>7</v>
      </c>
      <c r="F4" s="47">
        <f>IF((OR(ISBLANK(C2),ISBLANK(C3),ISBLANK(C7))),"",(C7-C8)/C4)</f>
        <v>790</v>
      </c>
      <c r="G4" s="48">
        <f>IF((OR(ISBLANK(C2),ISBLANK(C3),ISBLANK(C7))),"",(C7-C8)/C5)</f>
        <v>7900</v>
      </c>
    </row>
    <row r="5" spans="2:11" ht="35.1" customHeight="1" thickBot="1" x14ac:dyDescent="0.25">
      <c r="B5" s="64" t="s">
        <v>11</v>
      </c>
      <c r="C5" s="65">
        <f>IF((OR(ISBLANK(C2),ISBLANK(C3))),"",1-C3/C2)</f>
        <v>0.5</v>
      </c>
      <c r="E5" s="53" t="s">
        <v>8</v>
      </c>
      <c r="F5" s="49">
        <f>IF((OR(ISBLANK(C2),ISBLANK(C3),ISBLANK(C7))),"",(C7+C9+C10)/C4)</f>
        <v>1400</v>
      </c>
      <c r="G5" s="50">
        <f>IF((OR(ISBLANK(C2),ISBLANK(C3),ISBLANK(C7))),"",(C7+C9+C10)/C5)</f>
        <v>14000</v>
      </c>
    </row>
    <row r="6" spans="2:11" ht="12" customHeight="1" x14ac:dyDescent="0.2"/>
    <row r="7" spans="2:11" ht="35.1" customHeight="1" x14ac:dyDescent="0.2">
      <c r="B7" s="56" t="s">
        <v>5</v>
      </c>
      <c r="C7" s="57">
        <v>4000</v>
      </c>
      <c r="I7"/>
    </row>
    <row r="8" spans="2:11" ht="35.1" customHeight="1" x14ac:dyDescent="0.2">
      <c r="B8" s="58" t="s">
        <v>2</v>
      </c>
      <c r="C8" s="59">
        <v>50</v>
      </c>
      <c r="E8" s="75" t="s">
        <v>29</v>
      </c>
      <c r="F8" s="75"/>
      <c r="G8" s="44"/>
    </row>
    <row r="9" spans="2:11" ht="35.1" customHeight="1" x14ac:dyDescent="0.2">
      <c r="B9" s="58" t="s">
        <v>3</v>
      </c>
      <c r="C9" s="59">
        <v>0</v>
      </c>
      <c r="I9"/>
      <c r="J9"/>
    </row>
    <row r="10" spans="2:11" ht="35.1" customHeight="1" x14ac:dyDescent="0.2">
      <c r="B10" s="60" t="s">
        <v>4</v>
      </c>
      <c r="C10" s="61">
        <v>3000</v>
      </c>
    </row>
    <row r="11" spans="2:11" ht="47.25" customHeight="1" x14ac:dyDescent="0.2">
      <c r="K11"/>
    </row>
    <row r="13" spans="2:11" x14ac:dyDescent="0.2">
      <c r="G13"/>
    </row>
  </sheetData>
  <sheetProtection formatCells="0" formatColumns="0" formatRows="0" selectLockedCells="1"/>
  <mergeCells count="1">
    <mergeCell ref="E8:F8"/>
  </mergeCells>
  <phoneticPr fontId="4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31"/>
  <sheetViews>
    <sheetView showGridLines="0" showZeros="0" zoomScale="90" zoomScaleNormal="90" zoomScaleSheetLayoutView="93" workbookViewId="0"/>
  </sheetViews>
  <sheetFormatPr defaultRowHeight="12.75" x14ac:dyDescent="0.2"/>
  <cols>
    <col min="1" max="1" width="3.875" style="10" customWidth="1"/>
    <col min="2" max="2" width="17.75" style="10" customWidth="1"/>
    <col min="3" max="6" width="16.25" style="10" customWidth="1"/>
    <col min="7" max="7" width="15.625" style="10" customWidth="1"/>
    <col min="8" max="8" width="16.25" style="10" customWidth="1"/>
    <col min="9" max="16384" width="9" style="10"/>
  </cols>
  <sheetData>
    <row r="2" spans="2:16" s="3" customFormat="1" ht="50.25" customHeight="1" thickBot="1" x14ac:dyDescent="0.25">
      <c r="B2" s="40" t="s">
        <v>26</v>
      </c>
      <c r="C2" s="41" t="s">
        <v>25</v>
      </c>
      <c r="D2" s="41" t="s">
        <v>13</v>
      </c>
      <c r="E2" s="41" t="s">
        <v>31</v>
      </c>
      <c r="F2" s="41" t="s">
        <v>30</v>
      </c>
      <c r="G2" s="42" t="s">
        <v>18</v>
      </c>
      <c r="I2" s="75" t="s">
        <v>29</v>
      </c>
      <c r="J2" s="75"/>
      <c r="K2" s="44">
        <f>SUM(H3:H8)</f>
        <v>2</v>
      </c>
      <c r="L2" s="4"/>
    </row>
    <row r="3" spans="2:16" s="9" customFormat="1" ht="27" customHeight="1" thickBot="1" x14ac:dyDescent="0.25">
      <c r="B3" s="43" t="s">
        <v>37</v>
      </c>
      <c r="C3" s="31">
        <v>0.7</v>
      </c>
      <c r="D3" s="32">
        <v>0.67</v>
      </c>
      <c r="E3" s="32">
        <v>0.30499999999999999</v>
      </c>
      <c r="F3" s="33">
        <f t="shared" ref="F3:F4" si="0">IF((OR(ISBLANK(D3),ISBLANK(E3))),0,D3-E3)</f>
        <v>0.36500000000000005</v>
      </c>
      <c r="G3" s="67">
        <f>IF(F3=0,0,(F3/D3))</f>
        <v>0.54477611940298509</v>
      </c>
      <c r="H3" s="69">
        <f>IF(G3&gt;0,1,0)</f>
        <v>1</v>
      </c>
      <c r="I3" s="5"/>
      <c r="J3" s="5"/>
      <c r="K3" s="6"/>
      <c r="L3" s="7"/>
      <c r="M3" s="8"/>
      <c r="P3" s="6"/>
    </row>
    <row r="4" spans="2:16" s="9" customFormat="1" ht="27" customHeight="1" thickBot="1" x14ac:dyDescent="0.25">
      <c r="B4" s="43" t="s">
        <v>38</v>
      </c>
      <c r="C4" s="31">
        <v>0.3</v>
      </c>
      <c r="D4" s="32">
        <v>0.67</v>
      </c>
      <c r="E4" s="32">
        <v>0.30499999999999999</v>
      </c>
      <c r="F4" s="33">
        <f t="shared" si="0"/>
        <v>0.36500000000000005</v>
      </c>
      <c r="G4" s="67">
        <f t="shared" ref="G4:G8" si="1">IF(F4=0,0,(F4/D4))</f>
        <v>0.54477611940298509</v>
      </c>
      <c r="H4" s="69">
        <f t="shared" ref="H4:H8" si="2">IF(G4&gt;0,1,0)</f>
        <v>1</v>
      </c>
      <c r="I4" s="5"/>
      <c r="J4" s="5"/>
      <c r="K4" s="6"/>
      <c r="L4" s="7"/>
      <c r="M4" s="8"/>
      <c r="P4" s="6"/>
    </row>
    <row r="5" spans="2:16" s="9" customFormat="1" ht="27" customHeight="1" thickBot="1" x14ac:dyDescent="0.25">
      <c r="B5" s="43" t="s">
        <v>21</v>
      </c>
      <c r="C5" s="31">
        <v>0</v>
      </c>
      <c r="D5" s="32">
        <v>0</v>
      </c>
      <c r="E5" s="32">
        <v>0</v>
      </c>
      <c r="F5" s="33">
        <v>0</v>
      </c>
      <c r="G5" s="67">
        <f t="shared" si="1"/>
        <v>0</v>
      </c>
      <c r="H5" s="69">
        <f t="shared" si="2"/>
        <v>0</v>
      </c>
      <c r="I5" s="5"/>
      <c r="J5" s="5"/>
      <c r="K5" s="6"/>
      <c r="L5" s="7"/>
      <c r="M5" s="8"/>
      <c r="P5" s="6"/>
    </row>
    <row r="6" spans="2:16" s="9" customFormat="1" ht="27" customHeight="1" thickBot="1" x14ac:dyDescent="0.25">
      <c r="B6" s="43" t="s">
        <v>22</v>
      </c>
      <c r="C6" s="31">
        <v>0</v>
      </c>
      <c r="D6" s="32">
        <v>0</v>
      </c>
      <c r="E6" s="32">
        <v>0</v>
      </c>
      <c r="F6" s="33">
        <v>0</v>
      </c>
      <c r="G6" s="67">
        <f t="shared" si="1"/>
        <v>0</v>
      </c>
      <c r="H6" s="69">
        <f t="shared" si="2"/>
        <v>0</v>
      </c>
      <c r="I6" s="5"/>
      <c r="J6" s="5"/>
      <c r="K6" s="6"/>
      <c r="L6" s="7"/>
      <c r="M6" s="8"/>
      <c r="P6" s="6"/>
    </row>
    <row r="7" spans="2:16" s="9" customFormat="1" ht="27" customHeight="1" thickBot="1" x14ac:dyDescent="0.25">
      <c r="B7" s="43" t="s">
        <v>23</v>
      </c>
      <c r="C7" s="31">
        <v>0</v>
      </c>
      <c r="D7" s="32">
        <v>0</v>
      </c>
      <c r="E7" s="32">
        <v>0</v>
      </c>
      <c r="F7" s="33">
        <v>0</v>
      </c>
      <c r="G7" s="67">
        <f t="shared" si="1"/>
        <v>0</v>
      </c>
      <c r="H7" s="69">
        <f t="shared" si="2"/>
        <v>0</v>
      </c>
      <c r="I7" s="5"/>
      <c r="J7" s="5"/>
      <c r="K7" s="6"/>
      <c r="L7" s="7"/>
      <c r="M7" s="8"/>
      <c r="P7" s="6"/>
    </row>
    <row r="8" spans="2:16" s="9" customFormat="1" ht="27" customHeight="1" thickBot="1" x14ac:dyDescent="0.25">
      <c r="B8" s="43" t="s">
        <v>24</v>
      </c>
      <c r="C8" s="34">
        <v>0</v>
      </c>
      <c r="D8" s="35">
        <v>0</v>
      </c>
      <c r="E8" s="35">
        <v>0</v>
      </c>
      <c r="F8" s="36">
        <v>0</v>
      </c>
      <c r="G8" s="67">
        <f t="shared" si="1"/>
        <v>0</v>
      </c>
      <c r="H8" s="69">
        <f t="shared" si="2"/>
        <v>0</v>
      </c>
      <c r="I8" s="89"/>
      <c r="J8" s="89"/>
      <c r="K8" s="6"/>
      <c r="L8" s="7"/>
      <c r="M8" s="8"/>
    </row>
    <row r="9" spans="2:16" x14ac:dyDescent="0.2">
      <c r="H9" s="68"/>
    </row>
    <row r="10" spans="2:16" ht="38.25" customHeight="1" x14ac:dyDescent="0.2">
      <c r="B10" s="108" t="s">
        <v>14</v>
      </c>
      <c r="C10" s="108"/>
      <c r="D10" s="109"/>
      <c r="E10" s="66">
        <f>SUM(G3:G8)/K2</f>
        <v>0.54477611940298509</v>
      </c>
      <c r="F10" s="91" t="s">
        <v>33</v>
      </c>
      <c r="G10" s="91"/>
    </row>
    <row r="11" spans="2:16" ht="11.25" customHeight="1" x14ac:dyDescent="0.2">
      <c r="B11" s="11"/>
      <c r="C11" s="11"/>
      <c r="D11" s="11"/>
    </row>
    <row r="12" spans="2:16" ht="39.950000000000003" customHeight="1" thickBot="1" x14ac:dyDescent="0.25">
      <c r="B12" s="102" t="s">
        <v>28</v>
      </c>
      <c r="C12" s="103"/>
      <c r="D12" s="103"/>
      <c r="E12" s="37">
        <v>10600</v>
      </c>
      <c r="F12" s="92" t="str">
        <f>IF(F10="MENSAL","INFORME VALORES MÉDIOS DO MÊS","INFORME VALORES ANUAIS")</f>
        <v>INFORME VALORES MÉDIOS DO MÊS</v>
      </c>
      <c r="G12" s="93"/>
    </row>
    <row r="13" spans="2:16" ht="39.950000000000003" customHeight="1" thickBot="1" x14ac:dyDescent="0.25">
      <c r="B13" s="104" t="s">
        <v>2</v>
      </c>
      <c r="C13" s="105"/>
      <c r="D13" s="105"/>
      <c r="E13" s="38">
        <v>700</v>
      </c>
      <c r="F13" s="94"/>
      <c r="G13" s="95"/>
    </row>
    <row r="14" spans="2:16" ht="39.950000000000003" customHeight="1" thickBot="1" x14ac:dyDescent="0.25">
      <c r="B14" s="104" t="s">
        <v>3</v>
      </c>
      <c r="C14" s="105"/>
      <c r="D14" s="105"/>
      <c r="E14" s="38">
        <v>250</v>
      </c>
      <c r="F14" s="94"/>
      <c r="G14" s="95"/>
    </row>
    <row r="15" spans="2:16" ht="39.950000000000003" customHeight="1" x14ac:dyDescent="0.2">
      <c r="B15" s="106" t="s">
        <v>4</v>
      </c>
      <c r="C15" s="107"/>
      <c r="D15" s="107"/>
      <c r="E15" s="39">
        <v>5000</v>
      </c>
      <c r="F15" s="96"/>
      <c r="G15" s="97"/>
    </row>
    <row r="17" spans="2:11" ht="24" customHeight="1" x14ac:dyDescent="0.2">
      <c r="B17" s="12"/>
      <c r="C17" s="12"/>
      <c r="D17" s="82" t="s">
        <v>9</v>
      </c>
      <c r="E17" s="82"/>
    </row>
    <row r="18" spans="2:11" ht="42" customHeight="1" thickBot="1" x14ac:dyDescent="0.25">
      <c r="B18" s="76" t="s">
        <v>6</v>
      </c>
      <c r="C18" s="77"/>
      <c r="D18" s="83">
        <f>IF(OR($E$10=0,ISBLANK($E$12)),0,$E$12/$E$10)</f>
        <v>19457.534246575342</v>
      </c>
      <c r="E18" s="84"/>
      <c r="F18" s="98" t="s">
        <v>34</v>
      </c>
      <c r="G18" s="98"/>
    </row>
    <row r="19" spans="2:11" ht="42" customHeight="1" thickBot="1" x14ac:dyDescent="0.25">
      <c r="B19" s="78" t="s">
        <v>7</v>
      </c>
      <c r="C19" s="79"/>
      <c r="D19" s="85">
        <f>IF(OR($E$10=0,ISBLANK($E$12)),0,($E$12-E13)/$E$10)</f>
        <v>18172.602739726026</v>
      </c>
      <c r="E19" s="86"/>
      <c r="F19" s="98" t="s">
        <v>35</v>
      </c>
      <c r="G19" s="98"/>
    </row>
    <row r="20" spans="2:11" ht="42" customHeight="1" x14ac:dyDescent="0.2">
      <c r="B20" s="80" t="s">
        <v>8</v>
      </c>
      <c r="C20" s="81"/>
      <c r="D20" s="87">
        <f>IF(OR(E$10=0,ISBLANK($E$12)),0,($E$12+E14+E15)/$E$10)</f>
        <v>29094.520547945205</v>
      </c>
      <c r="E20" s="88"/>
      <c r="F20" s="98" t="s">
        <v>36</v>
      </c>
      <c r="G20" s="98"/>
    </row>
    <row r="24" spans="2:11" s="13" customFormat="1" ht="24" customHeight="1" thickBot="1" x14ac:dyDescent="0.25">
      <c r="B24" s="90" t="s">
        <v>32</v>
      </c>
      <c r="C24" s="100" t="s">
        <v>15</v>
      </c>
      <c r="D24" s="99"/>
      <c r="E24" s="99" t="s">
        <v>16</v>
      </c>
      <c r="F24" s="99"/>
      <c r="G24" s="99" t="s">
        <v>17</v>
      </c>
      <c r="H24" s="101"/>
    </row>
    <row r="25" spans="2:11" s="13" customFormat="1" ht="19.5" customHeight="1" thickBot="1" x14ac:dyDescent="0.25">
      <c r="B25" s="90"/>
      <c r="C25" s="25" t="s">
        <v>27</v>
      </c>
      <c r="D25" s="26" t="s">
        <v>9</v>
      </c>
      <c r="E25" s="26" t="s">
        <v>27</v>
      </c>
      <c r="F25" s="26" t="s">
        <v>9</v>
      </c>
      <c r="G25" s="26" t="s">
        <v>27</v>
      </c>
      <c r="H25" s="27" t="s">
        <v>9</v>
      </c>
      <c r="K25" s="14"/>
    </row>
    <row r="26" spans="2:11" ht="21" customHeight="1" thickBot="1" x14ac:dyDescent="0.25">
      <c r="B26" s="28" t="s">
        <v>19</v>
      </c>
      <c r="C26" s="15">
        <f t="shared" ref="C26:C31" si="3">IF(D26=0,0,D26/D3)</f>
        <v>20328.767123287671</v>
      </c>
      <c r="D26" s="16">
        <f t="shared" ref="D26:D31" si="4">$D$18*C3</f>
        <v>13620.273972602739</v>
      </c>
      <c r="E26" s="17">
        <f t="shared" ref="E26:E31" si="5">IF(F26=0,0,F26/D3)</f>
        <v>18986.301369863009</v>
      </c>
      <c r="F26" s="18">
        <f t="shared" ref="F26:F31" si="6">$D$19*C3</f>
        <v>12720.821917808218</v>
      </c>
      <c r="G26" s="17">
        <f t="shared" ref="G26:G31" si="7">IF(H26=0,0,H26/D3)</f>
        <v>30397.260273972599</v>
      </c>
      <c r="H26" s="19">
        <f t="shared" ref="H26:H31" si="8">$D$20*C3</f>
        <v>20366.164383561641</v>
      </c>
    </row>
    <row r="27" spans="2:11" ht="21" customHeight="1" thickBot="1" x14ac:dyDescent="0.25">
      <c r="B27" s="29" t="s">
        <v>20</v>
      </c>
      <c r="C27" s="15">
        <f t="shared" si="3"/>
        <v>8712.3287671232865</v>
      </c>
      <c r="D27" s="16">
        <f t="shared" si="4"/>
        <v>5837.2602739726026</v>
      </c>
      <c r="E27" s="17">
        <f t="shared" si="5"/>
        <v>8136.9863013698623</v>
      </c>
      <c r="F27" s="18">
        <f t="shared" si="6"/>
        <v>5451.7808219178078</v>
      </c>
      <c r="G27" s="17">
        <f t="shared" si="7"/>
        <v>13027.397260273972</v>
      </c>
      <c r="H27" s="19">
        <f t="shared" si="8"/>
        <v>8728.3561643835619</v>
      </c>
    </row>
    <row r="28" spans="2:11" ht="21" customHeight="1" thickBot="1" x14ac:dyDescent="0.25">
      <c r="B28" s="29" t="s">
        <v>21</v>
      </c>
      <c r="C28" s="15">
        <f t="shared" si="3"/>
        <v>0</v>
      </c>
      <c r="D28" s="16">
        <f t="shared" si="4"/>
        <v>0</v>
      </c>
      <c r="E28" s="17">
        <f t="shared" si="5"/>
        <v>0</v>
      </c>
      <c r="F28" s="18">
        <f t="shared" si="6"/>
        <v>0</v>
      </c>
      <c r="G28" s="17">
        <f t="shared" si="7"/>
        <v>0</v>
      </c>
      <c r="H28" s="19">
        <f t="shared" si="8"/>
        <v>0</v>
      </c>
    </row>
    <row r="29" spans="2:11" ht="21" customHeight="1" thickBot="1" x14ac:dyDescent="0.25">
      <c r="B29" s="29" t="s">
        <v>22</v>
      </c>
      <c r="C29" s="15">
        <f t="shared" si="3"/>
        <v>0</v>
      </c>
      <c r="D29" s="16">
        <f t="shared" si="4"/>
        <v>0</v>
      </c>
      <c r="E29" s="17">
        <f t="shared" si="5"/>
        <v>0</v>
      </c>
      <c r="F29" s="18">
        <f t="shared" si="6"/>
        <v>0</v>
      </c>
      <c r="G29" s="17">
        <f t="shared" si="7"/>
        <v>0</v>
      </c>
      <c r="H29" s="19">
        <f t="shared" si="8"/>
        <v>0</v>
      </c>
    </row>
    <row r="30" spans="2:11" ht="21" customHeight="1" thickBot="1" x14ac:dyDescent="0.25">
      <c r="B30" s="29" t="s">
        <v>23</v>
      </c>
      <c r="C30" s="15">
        <f t="shared" si="3"/>
        <v>0</v>
      </c>
      <c r="D30" s="16">
        <f t="shared" si="4"/>
        <v>0</v>
      </c>
      <c r="E30" s="17">
        <f t="shared" si="5"/>
        <v>0</v>
      </c>
      <c r="F30" s="18">
        <f t="shared" si="6"/>
        <v>0</v>
      </c>
      <c r="G30" s="17">
        <f t="shared" si="7"/>
        <v>0</v>
      </c>
      <c r="H30" s="19">
        <f t="shared" si="8"/>
        <v>0</v>
      </c>
    </row>
    <row r="31" spans="2:11" ht="21" customHeight="1" x14ac:dyDescent="0.2">
      <c r="B31" s="30" t="s">
        <v>24</v>
      </c>
      <c r="C31" s="20">
        <f t="shared" si="3"/>
        <v>0</v>
      </c>
      <c r="D31" s="21">
        <f t="shared" si="4"/>
        <v>0</v>
      </c>
      <c r="E31" s="22">
        <f t="shared" si="5"/>
        <v>0</v>
      </c>
      <c r="F31" s="23">
        <f t="shared" si="6"/>
        <v>0</v>
      </c>
      <c r="G31" s="22">
        <f t="shared" si="7"/>
        <v>0</v>
      </c>
      <c r="H31" s="24">
        <f t="shared" si="8"/>
        <v>0</v>
      </c>
    </row>
  </sheetData>
  <sheetProtection formatCells="0" formatColumns="0" formatRows="0" selectLockedCells="1"/>
  <mergeCells count="23">
    <mergeCell ref="I8:J8"/>
    <mergeCell ref="I2:J2"/>
    <mergeCell ref="B24:B25"/>
    <mergeCell ref="F10:G10"/>
    <mergeCell ref="F12:G15"/>
    <mergeCell ref="F18:G18"/>
    <mergeCell ref="F19:G19"/>
    <mergeCell ref="F20:G20"/>
    <mergeCell ref="E24:F24"/>
    <mergeCell ref="C24:D24"/>
    <mergeCell ref="G24:H24"/>
    <mergeCell ref="B12:D12"/>
    <mergeCell ref="B13:D13"/>
    <mergeCell ref="B14:D14"/>
    <mergeCell ref="B15:D15"/>
    <mergeCell ref="B10:D10"/>
    <mergeCell ref="B18:C18"/>
    <mergeCell ref="B19:C19"/>
    <mergeCell ref="B20:C20"/>
    <mergeCell ref="D17:E17"/>
    <mergeCell ref="D18:E18"/>
    <mergeCell ref="D19:E19"/>
    <mergeCell ref="D20:E20"/>
  </mergeCells>
  <phoneticPr fontId="4" type="noConversion"/>
  <dataValidations disablePrompts="1" count="1">
    <dataValidation type="list" allowBlank="1" showInputMessage="1" showErrorMessage="1" sqref="F10:G10" xr:uid="{0EFB8CF4-D1E0-4EC0-8462-8DE7ADA2D8FC}">
      <formula1>"MENSAL, ANUAL"</formula1>
    </dataValidation>
  </dataValidation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Menu</vt:lpstr>
      <vt:lpstr>PE 1PROD</vt:lpstr>
      <vt:lpstr>PE 6PROD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Jenner</cp:lastModifiedBy>
  <dcterms:created xsi:type="dcterms:W3CDTF">2010-05-05T17:22:17Z</dcterms:created>
  <dcterms:modified xsi:type="dcterms:W3CDTF">2020-07-18T00:34:58Z</dcterms:modified>
</cp:coreProperties>
</file>